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7" i="12"/>
  <c r="G35" i="12"/>
  <c r="G34" i="12"/>
  <c r="G33" i="12"/>
  <c r="G32" i="12"/>
  <c r="G31" i="12"/>
  <c r="G30" i="12"/>
  <c r="G29" i="12"/>
  <c r="G28" i="12"/>
  <c r="G27" i="12"/>
  <c r="G25" i="12"/>
  <c r="G23" i="12"/>
  <c r="G22" i="12"/>
  <c r="G21" i="12"/>
  <c r="G19" i="12"/>
  <c r="G17" i="12"/>
  <c r="G15" i="12"/>
  <c r="G13" i="12"/>
  <c r="G11" i="12"/>
  <c r="G9" i="12"/>
  <c r="G8" i="12" l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G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G36" i="12"/>
  <c r="I37" i="12"/>
  <c r="I36" i="12" s="1"/>
  <c r="K37" i="12"/>
  <c r="K36" i="12" s="1"/>
  <c r="M37" i="12"/>
  <c r="M36" i="12" s="1"/>
  <c r="O37" i="12"/>
  <c r="O36" i="12" s="1"/>
  <c r="Q37" i="12"/>
  <c r="Q36" i="12" s="1"/>
  <c r="U37" i="12"/>
  <c r="U36" i="12" s="1"/>
  <c r="I50" i="1"/>
  <c r="I16" i="1" s="1"/>
  <c r="I21" i="1" s="1"/>
  <c r="G25" i="1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6" i="1" l="1"/>
  <c r="G29" i="1" s="1"/>
  <c r="O26" i="12"/>
  <c r="U26" i="12"/>
  <c r="K26" i="12"/>
  <c r="Q8" i="12"/>
  <c r="I8" i="12"/>
  <c r="M8" i="12"/>
  <c r="Q26" i="12"/>
  <c r="I26" i="12"/>
  <c r="M26" i="12"/>
  <c r="O8" i="12"/>
  <c r="U8" i="12"/>
  <c r="K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<sst xmlns="http://schemas.openxmlformats.org/spreadsheetml/2006/main" count="222" uniqueCount="148">
  <si>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</si>
  <si>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</si>
  <si>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</si>
  <si>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</si>
  <si>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</si>
  <si>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</si>
  <si>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</si>
  <si>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</si>
  <si>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</si>
  <si>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</si>
  <si>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</si>
  <si>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</si>
  <si>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</si>
  <si>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</si>
  <si>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</si>
  <si>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</si>
  <si>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</si>
  <si>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</si>
  <si>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</si>
  <si>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</si>
  <si>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</si>
  <si>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</si>
  <si>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</si>
  <si>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</si>
  <si>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</si>
  <si>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</si>
  <si>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</si>
  <si>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</si>
  <si>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</si>
  <si>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</si>
  <si>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</si>
  <si>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</si>
  <si>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</si>
  <si>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</si>
  <si>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</si>
  <si>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</si>
  <si>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</si>
  <si>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</si>
  <si>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</si>
  <si>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</si>
  <si>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</si>
  <si>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</si>
  <si>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</si>
  <si>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</si>
  <si>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</si>
  <si>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Brno-výstavba objektu psince-ZTI-vodovod, kanalizace</t>
  </si>
  <si>
    <t>PEND a.s.</t>
  </si>
  <si>
    <t>Vojanova 1602/1</t>
  </si>
  <si>
    <t>Brno-Židenice</t>
  </si>
  <si>
    <t>61500</t>
  </si>
  <si>
    <t>26897300</t>
  </si>
  <si>
    <t>CZ26897300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</si>
  <si>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</si>
  <si>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</si>
  <si>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</si>
  <si>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</si>
  <si>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</si>
  <si>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</si>
  <si>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</si>
  <si>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</si>
  <si>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</si>
  <si>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</si>
  <si>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</si>
  <si>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</si>
  <si>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</si>
  <si>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</si>
  <si>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</si>
  <si>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</si>
  <si>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</si>
  <si>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</si>
  <si>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</si>
  <si>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</si>
  <si>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</si>
  <si>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</si>
  <si>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</si>
  <si>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</si>
  <si>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</si>
  <si>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</si>
  <si>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</si>
  <si>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</si>
  <si>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</si>
  <si>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</si>
  <si>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</si>
  <si>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</si>
  <si>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</si>
  <si>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</si>
  <si>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</si>
  <si>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</si>
  <si>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</si>
  <si>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</si>
  <si>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</si>
  <si>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</t>
  </si>
  <si>
    <t>Ruční výkop rýh, kanalizace dešťová</t>
  </si>
  <si>
    <t>m3</t>
  </si>
  <si>
    <t>POL1_0</t>
  </si>
  <si>
    <t>22*0,6*1,1</t>
  </si>
  <si>
    <t>VV</t>
  </si>
  <si>
    <t>139601102R00</t>
  </si>
  <si>
    <t>Ruční výkop jam a šachet , retence, napojovací šachty</t>
  </si>
  <si>
    <t>1,2*1,2*1,2+3,5*2,5*2+1,2*1,2*1,2*2</t>
  </si>
  <si>
    <t>271570010RAA</t>
  </si>
  <si>
    <t>Polštář hutněný ze štěrkopísku tloušťky 10 cm</t>
  </si>
  <si>
    <t>m2</t>
  </si>
  <si>
    <t>POL2_0</t>
  </si>
  <si>
    <t>(12*1,0+22*0,6+17*0,6+26*0,6+3,5*2,5+1,2*12)*0,5</t>
  </si>
  <si>
    <t>175100020RAB</t>
  </si>
  <si>
    <t>Obsyp potrubí štěrkopískem, dovoz štěrkopísku ze vzdálenosti 5 km</t>
  </si>
  <si>
    <t>0,5*0,3*(12*1,0+22*0,6+17*0,6+26*0,6+1,2*1,2*3)</t>
  </si>
  <si>
    <t>174101101R00</t>
  </si>
  <si>
    <t>Zásyp rýhy a jámy se zhutněním</t>
  </si>
  <si>
    <t>(13,2+14,52+20,58+22,684-7,415-16,596-4)*0,5</t>
  </si>
  <si>
    <t>199000002R00</t>
  </si>
  <si>
    <t>Poplatek za skládku horniny 1- 4</t>
  </si>
  <si>
    <t>(7,415+16,596+4)*0,5</t>
  </si>
  <si>
    <t>460600001RT8</t>
  </si>
  <si>
    <t>Naložení a odvoz zeminy, na vzdálenost 10 km</t>
  </si>
  <si>
    <t>113108310R00</t>
  </si>
  <si>
    <t xml:space="preserve">Odstranění podkladu asfaltobeton tl. 10 cm </t>
  </si>
  <si>
    <t>113152112R00</t>
  </si>
  <si>
    <t>Odstranění podkladu z kameniva drceného tl.200 mm</t>
  </si>
  <si>
    <t>0,2*12*0,5</t>
  </si>
  <si>
    <t>113202111R00</t>
  </si>
  <si>
    <t>Vytrhání obrub z krajníků nebo obrubníků stojatých</t>
  </si>
  <si>
    <t>m</t>
  </si>
  <si>
    <t>721176223R00</t>
  </si>
  <si>
    <t>Potrubí KG svodné (ležaté) v zemi D 125 x 3,2 mm, dešťová kanalizace</t>
  </si>
  <si>
    <t>871511101R00</t>
  </si>
  <si>
    <t>Montáž plast.potrubí  DN 125 mm, dešťová kanalizace</t>
  </si>
  <si>
    <t>899721112R00</t>
  </si>
  <si>
    <t>Zakrytí kanalizace výstr. folií PVC, šířka 30 cm, kanalizace spl. a dešť</t>
  </si>
  <si>
    <t>892581111R00</t>
  </si>
  <si>
    <t>Zkouška těsnosti kanalizace DN do 300, vodou</t>
  </si>
  <si>
    <t>3</t>
  </si>
  <si>
    <t>Napojení na stávající šachtu, navrtání, utěsnění, oblepení potrubí bobtnavou páskou-splašková</t>
  </si>
  <si>
    <t>soubor</t>
  </si>
  <si>
    <t>Napojení na stávající šachtu, navrtání, utěsnění, oblepení potrubí bobtnavou páskou-dešťová</t>
  </si>
  <si>
    <t>4</t>
  </si>
  <si>
    <t>Retenční nádrž, objem 3700l, dodávka+montáž</t>
  </si>
  <si>
    <t>7</t>
  </si>
  <si>
    <t>Čerpadlo dešťové vody, regulace odtoku, elektrotechnologie D+M</t>
  </si>
  <si>
    <t>998276101R00</t>
  </si>
  <si>
    <t>Přesun hmot, trubní vedení plastová, otevř. výkop</t>
  </si>
  <si>
    <t>t</t>
  </si>
  <si>
    <t>998011001R00</t>
  </si>
  <si>
    <t xml:space="preserve">Přesun hmot </t>
  </si>
  <si>
    <t/>
  </si>
  <si>
    <t>END</t>
  </si>
  <si>
    <t>Brno-výstavba objektu psince-ZTI-kanalizace - retence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</si>
</sst>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M29" sqref="M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2" t="s">
        <v>42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81" t="s">
        <v>40</v>
      </c>
      <c r="C2" s="82"/>
      <c r="D2" s="83"/>
      <c r="E2" s="83" t="s">
        <v>147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2" t="s">
        <v>46</v>
      </c>
      <c r="E11" s="242"/>
      <c r="F11" s="242"/>
      <c r="G11" s="242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22" t="s">
        <v>47</v>
      </c>
      <c r="E12" s="222"/>
      <c r="F12" s="222"/>
      <c r="G12" s="222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1"/>
      <c r="F15" s="241"/>
      <c r="G15" s="243"/>
      <c r="H15" s="243"/>
      <c r="I15" s="243" t="s">
        <v>28</v>
      </c>
      <c r="J15" s="244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4"/>
      <c r="F16" s="205"/>
      <c r="G16" s="204"/>
      <c r="H16" s="205"/>
      <c r="I16" s="204">
        <f>I50</f>
        <v>0</v>
      </c>
      <c r="J16" s="228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4"/>
      <c r="F17" s="205"/>
      <c r="G17" s="204"/>
      <c r="H17" s="205"/>
      <c r="I17" s="204">
        <v>0</v>
      </c>
      <c r="J17" s="228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4"/>
      <c r="F18" s="205"/>
      <c r="G18" s="204"/>
      <c r="H18" s="205"/>
      <c r="I18" s="204">
        <v>0</v>
      </c>
      <c r="J18" s="228"/>
    </row>
    <row r="19" spans="1:10" ht="23.25" customHeight="1" x14ac:dyDescent="0.2">
      <c r="A19" s="146" t="s">
        <v>62</v>
      </c>
      <c r="B19" s="147" t="s">
        <v>26</v>
      </c>
      <c r="C19" s="58"/>
      <c r="D19" s="59"/>
      <c r="E19" s="204"/>
      <c r="F19" s="205"/>
      <c r="G19" s="204"/>
      <c r="H19" s="205"/>
      <c r="I19" s="204">
        <v>0</v>
      </c>
      <c r="J19" s="228"/>
    </row>
    <row r="20" spans="1:10" ht="23.25" customHeight="1" x14ac:dyDescent="0.2">
      <c r="A20" s="146" t="s">
        <v>63</v>
      </c>
      <c r="B20" s="147" t="s">
        <v>27</v>
      </c>
      <c r="C20" s="58"/>
      <c r="D20" s="59"/>
      <c r="E20" s="204"/>
      <c r="F20" s="205"/>
      <c r="G20" s="204"/>
      <c r="H20" s="205"/>
      <c r="I20" s="204"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9"/>
      <c r="G21" s="229"/>
      <c r="H21" s="239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I21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5">
        <f>ZakladDPHZakl/100*21</f>
        <v>0</v>
      </c>
      <c r="H26" s="236"/>
      <c r="I26" s="23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7"/>
      <c r="H27" s="237"/>
      <c r="I27" s="237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38">
        <v>121728.89</v>
      </c>
      <c r="H28" s="240"/>
      <c r="I28" s="24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38">
        <f>ZakladDPHZakl+DPHZakl+Zaokrouhleni</f>
        <v>0</v>
      </c>
      <c r="H29" s="238"/>
      <c r="I29" s="238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10"/>
      <c r="D39" s="211"/>
      <c r="E39" s="211"/>
      <c r="F39" s="114">
        <v>0</v>
      </c>
      <c r="G39" s="115">
        <v>121728.89</v>
      </c>
      <c r="H39" s="116">
        <v>25563</v>
      </c>
      <c r="I39" s="116">
        <v>147291.89000000001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12" t="s">
        <v>52</v>
      </c>
      <c r="C40" s="213"/>
      <c r="D40" s="213"/>
      <c r="E40" s="214"/>
      <c r="F40" s="117">
        <f>SUMIF(A39:A39,"=1",F39:F39)</f>
        <v>0</v>
      </c>
      <c r="G40" s="118">
        <f>SUMIF(A39:A39,"=1",G39:G39)</f>
        <v>121728.89</v>
      </c>
      <c r="H40" s="118">
        <f>SUMIF(A39:A39,"=1",H39:H39)</f>
        <v>25563</v>
      </c>
      <c r="I40" s="118">
        <f>SUMIF(A39:A39,"=1",I39:I39)</f>
        <v>147291.89000000001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55</v>
      </c>
      <c r="G46" s="135"/>
      <c r="H46" s="135"/>
      <c r="I46" s="215" t="s">
        <v>28</v>
      </c>
      <c r="J46" s="215"/>
    </row>
    <row r="47" spans="1:10" ht="25.5" customHeight="1" x14ac:dyDescent="0.2">
      <c r="A47" s="128"/>
      <c r="B47" s="136" t="s">
        <v>56</v>
      </c>
      <c r="C47" s="217" t="s">
        <v>57</v>
      </c>
      <c r="D47" s="218"/>
      <c r="E47" s="218"/>
      <c r="F47" s="138" t="s">
        <v>23</v>
      </c>
      <c r="G47" s="139"/>
      <c r="H47" s="139"/>
      <c r="I47" s="216">
        <f>' Pol'!G8</f>
        <v>0</v>
      </c>
      <c r="J47" s="216"/>
    </row>
    <row r="48" spans="1:10" ht="25.5" customHeight="1" x14ac:dyDescent="0.2">
      <c r="A48" s="128"/>
      <c r="B48" s="130" t="s">
        <v>58</v>
      </c>
      <c r="C48" s="220" t="s">
        <v>59</v>
      </c>
      <c r="D48" s="221"/>
      <c r="E48" s="221"/>
      <c r="F48" s="140" t="s">
        <v>23</v>
      </c>
      <c r="G48" s="141"/>
      <c r="H48" s="141"/>
      <c r="I48" s="219">
        <f>' Pol'!G26</f>
        <v>0</v>
      </c>
      <c r="J48" s="219"/>
    </row>
    <row r="49" spans="1:10" ht="25.5" customHeight="1" x14ac:dyDescent="0.2">
      <c r="A49" s="128"/>
      <c r="B49" s="137" t="s">
        <v>60</v>
      </c>
      <c r="C49" s="207" t="s">
        <v>61</v>
      </c>
      <c r="D49" s="208"/>
      <c r="E49" s="208"/>
      <c r="F49" s="142" t="s">
        <v>23</v>
      </c>
      <c r="G49" s="143"/>
      <c r="H49" s="143"/>
      <c r="I49" s="206">
        <f>' Pol'!G36</f>
        <v>0</v>
      </c>
      <c r="J49" s="206"/>
    </row>
    <row r="50" spans="1:10" ht="25.5" customHeight="1" x14ac:dyDescent="0.2">
      <c r="A50" s="129"/>
      <c r="B50" s="133" t="s">
        <v>1</v>
      </c>
      <c r="C50" s="133"/>
      <c r="D50" s="134"/>
      <c r="E50" s="134"/>
      <c r="F50" s="144"/>
      <c r="G50" s="145"/>
      <c r="H50" s="145"/>
      <c r="I50" s="209">
        <f>SUM(I47:I49)</f>
        <v>0</v>
      </c>
      <c r="J50" s="209"/>
    </row>
    <row r="51" spans="1:10" x14ac:dyDescent="0.2">
      <c r="F51" s="101"/>
      <c r="G51" s="102"/>
      <c r="H51" s="101"/>
      <c r="I51" s="102"/>
      <c r="J51" s="102"/>
    </row>
    <row r="52" spans="1:10" x14ac:dyDescent="0.2">
      <c r="F52" s="101"/>
      <c r="G52" s="102"/>
      <c r="H52" s="101"/>
      <c r="I52" s="102"/>
      <c r="J52" s="102"/>
    </row>
    <row r="53" spans="1:10" x14ac:dyDescent="0.2">
      <c r="F53" s="101"/>
      <c r="G53" s="102"/>
      <c r="H53" s="101"/>
      <c r="I53" s="102"/>
      <c r="J53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2" workbookViewId="0">
      <selection activeCell="W12" sqref="W1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65</v>
      </c>
    </row>
    <row r="2" spans="1:60" ht="24.95" customHeight="1" x14ac:dyDescent="0.2">
      <c r="A2" s="151" t="s">
        <v>64</v>
      </c>
      <c r="B2" s="149"/>
      <c r="C2" s="250" t="s">
        <v>45</v>
      </c>
      <c r="D2" s="251"/>
      <c r="E2" s="251"/>
      <c r="F2" s="251"/>
      <c r="G2" s="252"/>
      <c r="AE2" t="s">
        <v>66</v>
      </c>
    </row>
    <row r="3" spans="1:60" ht="24.95" hidden="1" customHeight="1" x14ac:dyDescent="0.2">
      <c r="A3" s="152" t="s">
        <v>7</v>
      </c>
      <c r="B3" s="150"/>
      <c r="C3" s="253"/>
      <c r="D3" s="253"/>
      <c r="E3" s="253"/>
      <c r="F3" s="253"/>
      <c r="G3" s="254"/>
      <c r="AE3" t="s">
        <v>67</v>
      </c>
    </row>
    <row r="4" spans="1:60" ht="24.95" hidden="1" customHeight="1" x14ac:dyDescent="0.2">
      <c r="A4" s="152" t="s">
        <v>8</v>
      </c>
      <c r="B4" s="150"/>
      <c r="C4" s="255"/>
      <c r="D4" s="253"/>
      <c r="E4" s="253"/>
      <c r="F4" s="253"/>
      <c r="G4" s="254"/>
      <c r="AE4" t="s">
        <v>68</v>
      </c>
    </row>
    <row r="5" spans="1:60" hidden="1" x14ac:dyDescent="0.2">
      <c r="A5" s="153" t="s">
        <v>69</v>
      </c>
      <c r="B5" s="154"/>
      <c r="C5" s="155"/>
      <c r="D5" s="156"/>
      <c r="E5" s="157"/>
      <c r="F5" s="157"/>
      <c r="G5" s="158"/>
      <c r="AE5" t="s">
        <v>70</v>
      </c>
    </row>
    <row r="6" spans="1:60" x14ac:dyDescent="0.2">
      <c r="D6" s="148"/>
    </row>
    <row r="7" spans="1:60" ht="38.25" x14ac:dyDescent="0.2">
      <c r="A7" s="163" t="s">
        <v>71</v>
      </c>
      <c r="B7" s="164" t="s">
        <v>72</v>
      </c>
      <c r="C7" s="164" t="s">
        <v>73</v>
      </c>
      <c r="D7" s="181" t="s">
        <v>74</v>
      </c>
      <c r="E7" s="163" t="s">
        <v>75</v>
      </c>
      <c r="F7" s="159" t="s">
        <v>76</v>
      </c>
      <c r="G7" s="182" t="s">
        <v>28</v>
      </c>
      <c r="H7" s="183" t="s">
        <v>29</v>
      </c>
      <c r="I7" s="183" t="s">
        <v>77</v>
      </c>
      <c r="J7" s="183" t="s">
        <v>30</v>
      </c>
      <c r="K7" s="183" t="s">
        <v>78</v>
      </c>
      <c r="L7" s="183" t="s">
        <v>79</v>
      </c>
      <c r="M7" s="183" t="s">
        <v>80</v>
      </c>
      <c r="N7" s="183" t="s">
        <v>81</v>
      </c>
      <c r="O7" s="183" t="s">
        <v>82</v>
      </c>
      <c r="P7" s="183" t="s">
        <v>83</v>
      </c>
      <c r="Q7" s="183" t="s">
        <v>84</v>
      </c>
      <c r="R7" s="183" t="s">
        <v>85</v>
      </c>
      <c r="S7" s="183" t="s">
        <v>86</v>
      </c>
      <c r="T7" s="183" t="s">
        <v>87</v>
      </c>
      <c r="U7" s="166" t="s">
        <v>88</v>
      </c>
    </row>
    <row r="8" spans="1:60" x14ac:dyDescent="0.2">
      <c r="A8" s="184" t="s">
        <v>89</v>
      </c>
      <c r="B8" s="185" t="s">
        <v>56</v>
      </c>
      <c r="C8" s="186" t="s">
        <v>57</v>
      </c>
      <c r="D8" s="187"/>
      <c r="E8" s="188"/>
      <c r="F8" s="189"/>
      <c r="G8" s="189">
        <f>SUMIF(AE9:AE25,"&lt;&gt;NOR",G9:G25)</f>
        <v>0</v>
      </c>
      <c r="H8" s="189"/>
      <c r="I8" s="189">
        <f>SUM(I9:I25)</f>
        <v>5577.58</v>
      </c>
      <c r="J8" s="189"/>
      <c r="K8" s="189">
        <f>SUM(K9:K25)</f>
        <v>49803.130000000005</v>
      </c>
      <c r="L8" s="189"/>
      <c r="M8" s="189">
        <f>SUM(M9:M25)</f>
        <v>0</v>
      </c>
      <c r="N8" s="165"/>
      <c r="O8" s="165">
        <f>SUM(O9:O25)</f>
        <v>21.049099999999999</v>
      </c>
      <c r="P8" s="165"/>
      <c r="Q8" s="165">
        <f>SUM(Q9:Q25)</f>
        <v>3.17</v>
      </c>
      <c r="R8" s="165"/>
      <c r="S8" s="165"/>
      <c r="T8" s="184"/>
      <c r="U8" s="165">
        <f>SUM(U9:U25)</f>
        <v>153.53</v>
      </c>
      <c r="AE8" t="s">
        <v>90</v>
      </c>
    </row>
    <row r="9" spans="1:60" outlineLevel="1" x14ac:dyDescent="0.2">
      <c r="A9" s="161">
        <v>1</v>
      </c>
      <c r="B9" s="167" t="s">
        <v>91</v>
      </c>
      <c r="C9" s="197" t="s">
        <v>92</v>
      </c>
      <c r="D9" s="169" t="s">
        <v>93</v>
      </c>
      <c r="E9" s="176">
        <v>14.52</v>
      </c>
      <c r="F9" s="179"/>
      <c r="G9" s="179">
        <f>F9*E9</f>
        <v>0</v>
      </c>
      <c r="H9" s="179">
        <v>0</v>
      </c>
      <c r="I9" s="179">
        <f>ROUND(E9*H9,2)</f>
        <v>0</v>
      </c>
      <c r="J9" s="179">
        <v>821</v>
      </c>
      <c r="K9" s="179">
        <f>ROUND(E9*J9,2)</f>
        <v>11920.92</v>
      </c>
      <c r="L9" s="179">
        <v>21</v>
      </c>
      <c r="M9" s="179">
        <f>G9*(1+L9/100)</f>
        <v>0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3.53</v>
      </c>
      <c r="U9" s="170">
        <f>ROUND(E9*T9,2)</f>
        <v>51.26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94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95</v>
      </c>
      <c r="D10" s="172"/>
      <c r="E10" s="177">
        <v>14.52</v>
      </c>
      <c r="F10" s="179"/>
      <c r="G10" s="179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96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2</v>
      </c>
      <c r="B11" s="167" t="s">
        <v>97</v>
      </c>
      <c r="C11" s="197" t="s">
        <v>98</v>
      </c>
      <c r="D11" s="169" t="s">
        <v>93</v>
      </c>
      <c r="E11" s="176">
        <v>22.684000000000001</v>
      </c>
      <c r="F11" s="179"/>
      <c r="G11" s="179">
        <f>F11*E11</f>
        <v>0</v>
      </c>
      <c r="H11" s="179">
        <v>0</v>
      </c>
      <c r="I11" s="179">
        <f>ROUND(E11*H11,2)</f>
        <v>0</v>
      </c>
      <c r="J11" s="179">
        <v>821</v>
      </c>
      <c r="K11" s="179">
        <f>ROUND(E11*J11,2)</f>
        <v>18623.560000000001</v>
      </c>
      <c r="L11" s="179">
        <v>21</v>
      </c>
      <c r="M11" s="179">
        <f>G11*(1+L11/100)</f>
        <v>0</v>
      </c>
      <c r="N11" s="170">
        <v>0</v>
      </c>
      <c r="O11" s="170">
        <f>ROUND(E11*N11,5)</f>
        <v>0</v>
      </c>
      <c r="P11" s="170">
        <v>0</v>
      </c>
      <c r="Q11" s="170">
        <f>ROUND(E11*P11,5)</f>
        <v>0</v>
      </c>
      <c r="R11" s="170"/>
      <c r="S11" s="170"/>
      <c r="T11" s="171">
        <v>3.53</v>
      </c>
      <c r="U11" s="170">
        <f>ROUND(E11*T11,2)</f>
        <v>80.069999999999993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94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99</v>
      </c>
      <c r="D12" s="172"/>
      <c r="E12" s="177">
        <v>22.684000000000001</v>
      </c>
      <c r="F12" s="179"/>
      <c r="G12" s="179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96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3</v>
      </c>
      <c r="B13" s="167" t="s">
        <v>100</v>
      </c>
      <c r="C13" s="197" t="s">
        <v>101</v>
      </c>
      <c r="D13" s="169" t="s">
        <v>102</v>
      </c>
      <c r="E13" s="176">
        <v>37.075000000000003</v>
      </c>
      <c r="F13" s="179"/>
      <c r="G13" s="179">
        <f>F13*E13</f>
        <v>0</v>
      </c>
      <c r="H13" s="179">
        <v>48.38</v>
      </c>
      <c r="I13" s="179">
        <f>ROUND(E13*H13,2)</f>
        <v>1793.69</v>
      </c>
      <c r="J13" s="179">
        <v>84.62</v>
      </c>
      <c r="K13" s="179">
        <f>ROUND(E13*J13,2)</f>
        <v>3137.29</v>
      </c>
      <c r="L13" s="179">
        <v>21</v>
      </c>
      <c r="M13" s="179">
        <f>G13*(1+L13/100)</f>
        <v>0</v>
      </c>
      <c r="N13" s="170">
        <v>0.19397</v>
      </c>
      <c r="O13" s="170">
        <f>ROUND(E13*N13,5)</f>
        <v>7.1914400000000001</v>
      </c>
      <c r="P13" s="170">
        <v>0</v>
      </c>
      <c r="Q13" s="170">
        <f>ROUND(E13*P13,5)</f>
        <v>0</v>
      </c>
      <c r="R13" s="170"/>
      <c r="S13" s="170"/>
      <c r="T13" s="171">
        <v>0.16</v>
      </c>
      <c r="U13" s="170">
        <f>ROUND(E13*T13,2)</f>
        <v>5.93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8" t="s">
        <v>104</v>
      </c>
      <c r="D14" s="172"/>
      <c r="E14" s="177">
        <v>37.075000000000003</v>
      </c>
      <c r="F14" s="179"/>
      <c r="G14" s="179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96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2.5" outlineLevel="1" x14ac:dyDescent="0.2">
      <c r="A15" s="161">
        <v>4</v>
      </c>
      <c r="B15" s="167" t="s">
        <v>105</v>
      </c>
      <c r="C15" s="197" t="s">
        <v>106</v>
      </c>
      <c r="D15" s="169" t="s">
        <v>93</v>
      </c>
      <c r="E15" s="176">
        <v>8.298</v>
      </c>
      <c r="F15" s="179"/>
      <c r="G15" s="179">
        <f>F15*E15</f>
        <v>0</v>
      </c>
      <c r="H15" s="179">
        <v>456</v>
      </c>
      <c r="I15" s="179">
        <f>ROUND(E15*H15,2)</f>
        <v>3783.89</v>
      </c>
      <c r="J15" s="179">
        <v>535</v>
      </c>
      <c r="K15" s="179">
        <f>ROUND(E15*J15,2)</f>
        <v>4439.43</v>
      </c>
      <c r="L15" s="179">
        <v>21</v>
      </c>
      <c r="M15" s="179">
        <f>G15*(1+L15/100)</f>
        <v>0</v>
      </c>
      <c r="N15" s="170">
        <v>1.67</v>
      </c>
      <c r="O15" s="170">
        <f>ROUND(E15*N15,5)</f>
        <v>13.857659999999999</v>
      </c>
      <c r="P15" s="170">
        <v>0</v>
      </c>
      <c r="Q15" s="170">
        <f>ROUND(E15*P15,5)</f>
        <v>0</v>
      </c>
      <c r="R15" s="170"/>
      <c r="S15" s="170"/>
      <c r="T15" s="171">
        <v>0</v>
      </c>
      <c r="U15" s="170">
        <f>ROUND(E15*T15,2)</f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107</v>
      </c>
      <c r="D16" s="172"/>
      <c r="E16" s="177">
        <v>8.298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96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5</v>
      </c>
      <c r="B17" s="167" t="s">
        <v>108</v>
      </c>
      <c r="C17" s="197" t="s">
        <v>109</v>
      </c>
      <c r="D17" s="169" t="s">
        <v>93</v>
      </c>
      <c r="E17" s="176">
        <v>21.486499999999999</v>
      </c>
      <c r="F17" s="179"/>
      <c r="G17" s="179">
        <f>F17*E17</f>
        <v>0</v>
      </c>
      <c r="H17" s="179">
        <v>0</v>
      </c>
      <c r="I17" s="179">
        <f>ROUND(E17*H17,2)</f>
        <v>0</v>
      </c>
      <c r="J17" s="179">
        <v>94.8</v>
      </c>
      <c r="K17" s="179">
        <f>ROUND(E17*J17,2)</f>
        <v>2036.92</v>
      </c>
      <c r="L17" s="179">
        <v>21</v>
      </c>
      <c r="M17" s="179">
        <f>G17*(1+L17/100)</f>
        <v>0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0.18</v>
      </c>
      <c r="U17" s="170">
        <f>ROUND(E17*T17,2)</f>
        <v>3.87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94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8" t="s">
        <v>110</v>
      </c>
      <c r="D18" s="172"/>
      <c r="E18" s="177">
        <v>21.486499999999999</v>
      </c>
      <c r="F18" s="179"/>
      <c r="G18" s="179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96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6</v>
      </c>
      <c r="B19" s="167" t="s">
        <v>111</v>
      </c>
      <c r="C19" s="197" t="s">
        <v>112</v>
      </c>
      <c r="D19" s="169" t="s">
        <v>93</v>
      </c>
      <c r="E19" s="176">
        <v>14.0055</v>
      </c>
      <c r="F19" s="179"/>
      <c r="G19" s="179">
        <f>F19*E19</f>
        <v>0</v>
      </c>
      <c r="H19" s="179">
        <v>0</v>
      </c>
      <c r="I19" s="179">
        <f>ROUND(E19*H19,2)</f>
        <v>0</v>
      </c>
      <c r="J19" s="179">
        <v>260</v>
      </c>
      <c r="K19" s="179">
        <f>ROUND(E19*J19,2)</f>
        <v>3641.43</v>
      </c>
      <c r="L19" s="179">
        <v>21</v>
      </c>
      <c r="M19" s="179">
        <f>G19*(1+L19/100)</f>
        <v>0</v>
      </c>
      <c r="N19" s="170">
        <v>0</v>
      </c>
      <c r="O19" s="170">
        <f>ROUND(E19*N19,5)</f>
        <v>0</v>
      </c>
      <c r="P19" s="170">
        <v>0</v>
      </c>
      <c r="Q19" s="170">
        <f>ROUND(E19*P19,5)</f>
        <v>0</v>
      </c>
      <c r="R19" s="170"/>
      <c r="S19" s="170"/>
      <c r="T19" s="171">
        <v>0</v>
      </c>
      <c r="U19" s="170">
        <f>ROUND(E19*T19,2)</f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94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67"/>
      <c r="C20" s="198" t="s">
        <v>113</v>
      </c>
      <c r="D20" s="172"/>
      <c r="E20" s="177">
        <v>14.0055</v>
      </c>
      <c r="F20" s="179"/>
      <c r="G20" s="179"/>
      <c r="H20" s="179"/>
      <c r="I20" s="179"/>
      <c r="J20" s="179"/>
      <c r="K20" s="179"/>
      <c r="L20" s="179"/>
      <c r="M20" s="179"/>
      <c r="N20" s="170"/>
      <c r="O20" s="170"/>
      <c r="P20" s="170"/>
      <c r="Q20" s="170"/>
      <c r="R20" s="170"/>
      <c r="S20" s="170"/>
      <c r="T20" s="171"/>
      <c r="U20" s="170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96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7</v>
      </c>
      <c r="B21" s="167" t="s">
        <v>114</v>
      </c>
      <c r="C21" s="197" t="s">
        <v>115</v>
      </c>
      <c r="D21" s="169" t="s">
        <v>93</v>
      </c>
      <c r="E21" s="176">
        <v>14.010999999999999</v>
      </c>
      <c r="F21" s="179"/>
      <c r="G21" s="179">
        <f>F21*E21</f>
        <v>0</v>
      </c>
      <c r="H21" s="179">
        <v>0</v>
      </c>
      <c r="I21" s="179">
        <f>ROUND(E21*H21,2)</f>
        <v>0</v>
      </c>
      <c r="J21" s="179">
        <v>325</v>
      </c>
      <c r="K21" s="179">
        <f>ROUND(E21*J21,2)</f>
        <v>4553.58</v>
      </c>
      <c r="L21" s="179">
        <v>21</v>
      </c>
      <c r="M21" s="179">
        <f>G21*(1+L21/100)</f>
        <v>0</v>
      </c>
      <c r="N21" s="170">
        <v>0</v>
      </c>
      <c r="O21" s="170">
        <f>ROUND(E21*N21,5)</f>
        <v>0</v>
      </c>
      <c r="P21" s="170">
        <v>0</v>
      </c>
      <c r="Q21" s="170">
        <f>ROUND(E21*P21,5)</f>
        <v>0</v>
      </c>
      <c r="R21" s="170"/>
      <c r="S21" s="170"/>
      <c r="T21" s="171">
        <v>0.66</v>
      </c>
      <c r="U21" s="170">
        <f>ROUND(E21*T21,2)</f>
        <v>9.25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94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8</v>
      </c>
      <c r="B22" s="167" t="s">
        <v>116</v>
      </c>
      <c r="C22" s="197" t="s">
        <v>117</v>
      </c>
      <c r="D22" s="169" t="s">
        <v>102</v>
      </c>
      <c r="E22" s="176">
        <v>6</v>
      </c>
      <c r="F22" s="179"/>
      <c r="G22" s="179">
        <f>F22*E22</f>
        <v>0</v>
      </c>
      <c r="H22" s="179">
        <v>0</v>
      </c>
      <c r="I22" s="179">
        <f>ROUND(E22*H22,2)</f>
        <v>0</v>
      </c>
      <c r="J22" s="179">
        <v>154.5</v>
      </c>
      <c r="K22" s="179">
        <f>ROUND(E22*J22,2)</f>
        <v>927</v>
      </c>
      <c r="L22" s="179">
        <v>21</v>
      </c>
      <c r="M22" s="179">
        <f>G22*(1+L22/100)</f>
        <v>0</v>
      </c>
      <c r="N22" s="170">
        <v>0</v>
      </c>
      <c r="O22" s="170">
        <f>ROUND(E22*N22,5)</f>
        <v>0</v>
      </c>
      <c r="P22" s="170">
        <v>0.22</v>
      </c>
      <c r="Q22" s="170">
        <f>ROUND(E22*P22,5)</f>
        <v>1.32</v>
      </c>
      <c r="R22" s="170"/>
      <c r="S22" s="170"/>
      <c r="T22" s="171">
        <v>0.38</v>
      </c>
      <c r="U22" s="170">
        <f>ROUND(E22*T22,2)</f>
        <v>2.2799999999999998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9</v>
      </c>
      <c r="B23" s="167" t="s">
        <v>118</v>
      </c>
      <c r="C23" s="197" t="s">
        <v>119</v>
      </c>
      <c r="D23" s="169" t="s">
        <v>93</v>
      </c>
      <c r="E23" s="176">
        <v>1.2</v>
      </c>
      <c r="F23" s="179"/>
      <c r="G23" s="179">
        <f>F23*E23</f>
        <v>0</v>
      </c>
      <c r="H23" s="179">
        <v>0</v>
      </c>
      <c r="I23" s="179">
        <f>ROUND(E23*H23,2)</f>
        <v>0</v>
      </c>
      <c r="J23" s="179">
        <v>309.5</v>
      </c>
      <c r="K23" s="179">
        <f>ROUND(E23*J23,2)</f>
        <v>371.4</v>
      </c>
      <c r="L23" s="179">
        <v>21</v>
      </c>
      <c r="M23" s="179">
        <f>G23*(1+L23/100)</f>
        <v>0</v>
      </c>
      <c r="N23" s="170">
        <v>0</v>
      </c>
      <c r="O23" s="170">
        <f>ROUND(E23*N23,5)</f>
        <v>0</v>
      </c>
      <c r="P23" s="170">
        <v>1.3</v>
      </c>
      <c r="Q23" s="170">
        <f>ROUND(E23*P23,5)</f>
        <v>1.56</v>
      </c>
      <c r="R23" s="170"/>
      <c r="S23" s="170"/>
      <c r="T23" s="171">
        <v>0.51</v>
      </c>
      <c r="U23" s="170">
        <f>ROUND(E23*T23,2)</f>
        <v>0.61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94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7"/>
      <c r="C24" s="198" t="s">
        <v>120</v>
      </c>
      <c r="D24" s="172"/>
      <c r="E24" s="177">
        <v>1.2</v>
      </c>
      <c r="F24" s="179"/>
      <c r="G24" s="179"/>
      <c r="H24" s="179"/>
      <c r="I24" s="179"/>
      <c r="J24" s="179"/>
      <c r="K24" s="179"/>
      <c r="L24" s="179"/>
      <c r="M24" s="179"/>
      <c r="N24" s="170"/>
      <c r="O24" s="170"/>
      <c r="P24" s="170"/>
      <c r="Q24" s="170"/>
      <c r="R24" s="170"/>
      <c r="S24" s="170"/>
      <c r="T24" s="171"/>
      <c r="U24" s="170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96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10</v>
      </c>
      <c r="B25" s="167" t="s">
        <v>121</v>
      </c>
      <c r="C25" s="197" t="s">
        <v>122</v>
      </c>
      <c r="D25" s="169" t="s">
        <v>123</v>
      </c>
      <c r="E25" s="176">
        <v>2</v>
      </c>
      <c r="F25" s="179"/>
      <c r="G25" s="179">
        <f>F25*E25</f>
        <v>0</v>
      </c>
      <c r="H25" s="179">
        <v>0</v>
      </c>
      <c r="I25" s="179">
        <f>ROUND(E25*H25,2)</f>
        <v>0</v>
      </c>
      <c r="J25" s="179">
        <v>75.8</v>
      </c>
      <c r="K25" s="179">
        <f>ROUND(E25*J25,2)</f>
        <v>151.6</v>
      </c>
      <c r="L25" s="179">
        <v>21</v>
      </c>
      <c r="M25" s="179">
        <f>G25*(1+L25/100)</f>
        <v>0</v>
      </c>
      <c r="N25" s="170">
        <v>0</v>
      </c>
      <c r="O25" s="170">
        <f>ROUND(E25*N25,5)</f>
        <v>0</v>
      </c>
      <c r="P25" s="170">
        <v>0.14499999999999999</v>
      </c>
      <c r="Q25" s="170">
        <f>ROUND(E25*P25,5)</f>
        <v>0.28999999999999998</v>
      </c>
      <c r="R25" s="170"/>
      <c r="S25" s="170"/>
      <c r="T25" s="171">
        <v>0.13</v>
      </c>
      <c r="U25" s="170">
        <f>ROUND(E25*T25,2)</f>
        <v>0.26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94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x14ac:dyDescent="0.2">
      <c r="A26" s="162" t="s">
        <v>89</v>
      </c>
      <c r="B26" s="168" t="s">
        <v>58</v>
      </c>
      <c r="C26" s="199" t="s">
        <v>59</v>
      </c>
      <c r="D26" s="173"/>
      <c r="E26" s="178"/>
      <c r="F26" s="180"/>
      <c r="G26" s="180">
        <f>SUMIF(AE27:AE35,"&lt;&gt;NOR",G27:G35)</f>
        <v>0</v>
      </c>
      <c r="H26" s="180"/>
      <c r="I26" s="180">
        <f>SUM(I27:I35)</f>
        <v>9320.85</v>
      </c>
      <c r="J26" s="180"/>
      <c r="K26" s="180">
        <f>SUM(K27:K35)</f>
        <v>53817.33</v>
      </c>
      <c r="L26" s="180"/>
      <c r="M26" s="180">
        <f>SUM(M27:M35)</f>
        <v>0</v>
      </c>
      <c r="N26" s="174"/>
      <c r="O26" s="174">
        <f>SUM(O27:O35)</f>
        <v>0.27499999999999997</v>
      </c>
      <c r="P26" s="174"/>
      <c r="Q26" s="174">
        <f>SUM(Q27:Q35)</f>
        <v>0</v>
      </c>
      <c r="R26" s="174"/>
      <c r="S26" s="174"/>
      <c r="T26" s="175"/>
      <c r="U26" s="174">
        <f>SUM(U27:U35)</f>
        <v>36.24</v>
      </c>
      <c r="AE26" t="s">
        <v>90</v>
      </c>
    </row>
    <row r="27" spans="1:60" ht="22.5" outlineLevel="1" x14ac:dyDescent="0.2">
      <c r="A27" s="161">
        <v>11</v>
      </c>
      <c r="B27" s="167" t="s">
        <v>124</v>
      </c>
      <c r="C27" s="197" t="s">
        <v>125</v>
      </c>
      <c r="D27" s="169" t="s">
        <v>123</v>
      </c>
      <c r="E27" s="176">
        <v>30</v>
      </c>
      <c r="F27" s="179"/>
      <c r="G27" s="179">
        <f>F27*E27</f>
        <v>0</v>
      </c>
      <c r="H27" s="179">
        <v>300.89999999999998</v>
      </c>
      <c r="I27" s="179">
        <f t="shared" ref="I27:I35" si="0">ROUND(E27*H27,2)</f>
        <v>9027</v>
      </c>
      <c r="J27" s="179">
        <v>265.10000000000002</v>
      </c>
      <c r="K27" s="179">
        <f t="shared" ref="K27:K35" si="1">ROUND(E27*J27,2)</f>
        <v>7953</v>
      </c>
      <c r="L27" s="179">
        <v>21</v>
      </c>
      <c r="M27" s="179">
        <f t="shared" ref="M27:M35" si="2">G27*(1+L27/100)</f>
        <v>0</v>
      </c>
      <c r="N27" s="170">
        <v>2.5000000000000001E-3</v>
      </c>
      <c r="O27" s="170">
        <f t="shared" ref="O27:O35" si="3">ROUND(E27*N27,5)</f>
        <v>7.4999999999999997E-2</v>
      </c>
      <c r="P27" s="170">
        <v>0</v>
      </c>
      <c r="Q27" s="170">
        <f t="shared" ref="Q27:Q35" si="4">ROUND(E27*P27,5)</f>
        <v>0</v>
      </c>
      <c r="R27" s="170"/>
      <c r="S27" s="170"/>
      <c r="T27" s="171">
        <v>0.8</v>
      </c>
      <c r="U27" s="170">
        <f t="shared" ref="U27:U35" si="5">ROUND(E27*T27,2)</f>
        <v>24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94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2.5" outlineLevel="1" x14ac:dyDescent="0.2">
      <c r="A28" s="161">
        <v>12</v>
      </c>
      <c r="B28" s="167" t="s">
        <v>126</v>
      </c>
      <c r="C28" s="197" t="s">
        <v>127</v>
      </c>
      <c r="D28" s="169" t="s">
        <v>123</v>
      </c>
      <c r="E28" s="176">
        <v>30</v>
      </c>
      <c r="F28" s="179"/>
      <c r="G28" s="179">
        <f>F28*E28</f>
        <v>0</v>
      </c>
      <c r="H28" s="179">
        <v>0</v>
      </c>
      <c r="I28" s="179">
        <f t="shared" si="0"/>
        <v>0</v>
      </c>
      <c r="J28" s="179">
        <v>81.7</v>
      </c>
      <c r="K28" s="179">
        <f t="shared" si="1"/>
        <v>2451</v>
      </c>
      <c r="L28" s="179">
        <v>21</v>
      </c>
      <c r="M28" s="179">
        <f t="shared" si="2"/>
        <v>0</v>
      </c>
      <c r="N28" s="170">
        <v>0</v>
      </c>
      <c r="O28" s="170">
        <f t="shared" si="3"/>
        <v>0</v>
      </c>
      <c r="P28" s="170">
        <v>0</v>
      </c>
      <c r="Q28" s="170">
        <f t="shared" si="4"/>
        <v>0</v>
      </c>
      <c r="R28" s="170"/>
      <c r="S28" s="170"/>
      <c r="T28" s="171">
        <v>0.24031</v>
      </c>
      <c r="U28" s="170">
        <f t="shared" si="5"/>
        <v>7.21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94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ht="22.5" outlineLevel="1" x14ac:dyDescent="0.2">
      <c r="A29" s="161">
        <v>13</v>
      </c>
      <c r="B29" s="167" t="s">
        <v>128</v>
      </c>
      <c r="C29" s="197" t="s">
        <v>129</v>
      </c>
      <c r="D29" s="169" t="s">
        <v>123</v>
      </c>
      <c r="E29" s="176">
        <v>45</v>
      </c>
      <c r="F29" s="179"/>
      <c r="G29" s="179">
        <f>F29*E29</f>
        <v>0</v>
      </c>
      <c r="H29" s="179">
        <v>3.31</v>
      </c>
      <c r="I29" s="179">
        <f t="shared" si="0"/>
        <v>148.94999999999999</v>
      </c>
      <c r="J29" s="179">
        <v>6.1899999999999995</v>
      </c>
      <c r="K29" s="179">
        <f t="shared" si="1"/>
        <v>278.55</v>
      </c>
      <c r="L29" s="179">
        <v>21</v>
      </c>
      <c r="M29" s="179">
        <f t="shared" si="2"/>
        <v>0</v>
      </c>
      <c r="N29" s="170">
        <v>0</v>
      </c>
      <c r="O29" s="170">
        <f t="shared" si="3"/>
        <v>0</v>
      </c>
      <c r="P29" s="170">
        <v>0</v>
      </c>
      <c r="Q29" s="170">
        <f t="shared" si="4"/>
        <v>0</v>
      </c>
      <c r="R29" s="170"/>
      <c r="S29" s="170"/>
      <c r="T29" s="171">
        <v>0.03</v>
      </c>
      <c r="U29" s="170">
        <f t="shared" si="5"/>
        <v>1.35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94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14</v>
      </c>
      <c r="B30" s="167" t="s">
        <v>130</v>
      </c>
      <c r="C30" s="197" t="s">
        <v>131</v>
      </c>
      <c r="D30" s="169" t="s">
        <v>123</v>
      </c>
      <c r="E30" s="176">
        <v>45</v>
      </c>
      <c r="F30" s="179"/>
      <c r="G30" s="179">
        <f>F30*E30</f>
        <v>0</v>
      </c>
      <c r="H30" s="179">
        <v>3.22</v>
      </c>
      <c r="I30" s="179">
        <f t="shared" si="0"/>
        <v>144.9</v>
      </c>
      <c r="J30" s="179">
        <v>24.28</v>
      </c>
      <c r="K30" s="179">
        <f t="shared" si="1"/>
        <v>1092.5999999999999</v>
      </c>
      <c r="L30" s="179">
        <v>21</v>
      </c>
      <c r="M30" s="179">
        <f t="shared" si="2"/>
        <v>0</v>
      </c>
      <c r="N30" s="170">
        <v>0</v>
      </c>
      <c r="O30" s="170">
        <f t="shared" si="3"/>
        <v>0</v>
      </c>
      <c r="P30" s="170">
        <v>0</v>
      </c>
      <c r="Q30" s="170">
        <f t="shared" si="4"/>
        <v>0</v>
      </c>
      <c r="R30" s="170"/>
      <c r="S30" s="170"/>
      <c r="T30" s="171">
        <v>0.08</v>
      </c>
      <c r="U30" s="170">
        <f t="shared" si="5"/>
        <v>3.6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15</v>
      </c>
      <c r="B31" s="167" t="s">
        <v>132</v>
      </c>
      <c r="C31" s="197" t="s">
        <v>133</v>
      </c>
      <c r="D31" s="169" t="s">
        <v>134</v>
      </c>
      <c r="E31" s="176">
        <v>1</v>
      </c>
      <c r="F31" s="179"/>
      <c r="G31" s="179">
        <f>F31*E31</f>
        <v>0</v>
      </c>
      <c r="H31" s="179">
        <v>0</v>
      </c>
      <c r="I31" s="179">
        <f t="shared" si="0"/>
        <v>0</v>
      </c>
      <c r="J31" s="179">
        <v>2500</v>
      </c>
      <c r="K31" s="179">
        <f t="shared" si="1"/>
        <v>2500</v>
      </c>
      <c r="L31" s="179">
        <v>21</v>
      </c>
      <c r="M31" s="179">
        <f t="shared" si="2"/>
        <v>0</v>
      </c>
      <c r="N31" s="170">
        <v>0</v>
      </c>
      <c r="O31" s="170">
        <f t="shared" si="3"/>
        <v>0</v>
      </c>
      <c r="P31" s="170">
        <v>0</v>
      </c>
      <c r="Q31" s="170">
        <f t="shared" si="4"/>
        <v>0</v>
      </c>
      <c r="R31" s="170"/>
      <c r="S31" s="170"/>
      <c r="T31" s="171">
        <v>0</v>
      </c>
      <c r="U31" s="170">
        <f t="shared" si="5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94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2.5" outlineLevel="1" x14ac:dyDescent="0.2">
      <c r="A32" s="161">
        <v>16</v>
      </c>
      <c r="B32" s="167" t="s">
        <v>132</v>
      </c>
      <c r="C32" s="197" t="s">
        <v>135</v>
      </c>
      <c r="D32" s="169" t="s">
        <v>134</v>
      </c>
      <c r="E32" s="176">
        <v>1</v>
      </c>
      <c r="F32" s="179"/>
      <c r="G32" s="179">
        <f>F32*E32</f>
        <v>0</v>
      </c>
      <c r="H32" s="179">
        <v>0</v>
      </c>
      <c r="I32" s="179">
        <f t="shared" si="0"/>
        <v>0</v>
      </c>
      <c r="J32" s="179">
        <v>2500</v>
      </c>
      <c r="K32" s="179">
        <f t="shared" si="1"/>
        <v>2500</v>
      </c>
      <c r="L32" s="179">
        <v>21</v>
      </c>
      <c r="M32" s="179">
        <f t="shared" si="2"/>
        <v>0</v>
      </c>
      <c r="N32" s="170">
        <v>0</v>
      </c>
      <c r="O32" s="170">
        <f t="shared" si="3"/>
        <v>0</v>
      </c>
      <c r="P32" s="170">
        <v>0</v>
      </c>
      <c r="Q32" s="170">
        <f t="shared" si="4"/>
        <v>0</v>
      </c>
      <c r="R32" s="170"/>
      <c r="S32" s="170"/>
      <c r="T32" s="171">
        <v>0</v>
      </c>
      <c r="U32" s="170">
        <f t="shared" si="5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17</v>
      </c>
      <c r="B33" s="167" t="s">
        <v>136</v>
      </c>
      <c r="C33" s="197" t="s">
        <v>137</v>
      </c>
      <c r="D33" s="169" t="s">
        <v>134</v>
      </c>
      <c r="E33" s="176">
        <v>1</v>
      </c>
      <c r="F33" s="179"/>
      <c r="G33" s="179">
        <f>F33*E33</f>
        <v>0</v>
      </c>
      <c r="H33" s="179">
        <v>0</v>
      </c>
      <c r="I33" s="179">
        <f t="shared" si="0"/>
        <v>0</v>
      </c>
      <c r="J33" s="179">
        <v>25000</v>
      </c>
      <c r="K33" s="179">
        <f t="shared" si="1"/>
        <v>25000</v>
      </c>
      <c r="L33" s="179">
        <v>21</v>
      </c>
      <c r="M33" s="179">
        <f t="shared" si="2"/>
        <v>0</v>
      </c>
      <c r="N33" s="170">
        <v>0.15</v>
      </c>
      <c r="O33" s="170">
        <f t="shared" si="3"/>
        <v>0.15</v>
      </c>
      <c r="P33" s="170">
        <v>0</v>
      </c>
      <c r="Q33" s="170">
        <f t="shared" si="4"/>
        <v>0</v>
      </c>
      <c r="R33" s="170"/>
      <c r="S33" s="170"/>
      <c r="T33" s="171">
        <v>0</v>
      </c>
      <c r="U33" s="170">
        <f t="shared" si="5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94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ht="22.5" outlineLevel="1" x14ac:dyDescent="0.2">
      <c r="A34" s="161">
        <v>18</v>
      </c>
      <c r="B34" s="167" t="s">
        <v>138</v>
      </c>
      <c r="C34" s="197" t="s">
        <v>139</v>
      </c>
      <c r="D34" s="169" t="s">
        <v>134</v>
      </c>
      <c r="E34" s="176">
        <v>1</v>
      </c>
      <c r="F34" s="179"/>
      <c r="G34" s="179">
        <f>F34*E34</f>
        <v>0</v>
      </c>
      <c r="H34" s="179">
        <v>0</v>
      </c>
      <c r="I34" s="179">
        <f t="shared" si="0"/>
        <v>0</v>
      </c>
      <c r="J34" s="179">
        <v>12000</v>
      </c>
      <c r="K34" s="179">
        <f t="shared" si="1"/>
        <v>12000</v>
      </c>
      <c r="L34" s="179">
        <v>21</v>
      </c>
      <c r="M34" s="179">
        <f t="shared" si="2"/>
        <v>0</v>
      </c>
      <c r="N34" s="170">
        <v>0.05</v>
      </c>
      <c r="O34" s="170">
        <f t="shared" si="3"/>
        <v>0.05</v>
      </c>
      <c r="P34" s="170">
        <v>0</v>
      </c>
      <c r="Q34" s="170">
        <f t="shared" si="4"/>
        <v>0</v>
      </c>
      <c r="R34" s="170"/>
      <c r="S34" s="170"/>
      <c r="T34" s="171">
        <v>0</v>
      </c>
      <c r="U34" s="170">
        <f t="shared" si="5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94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19</v>
      </c>
      <c r="B35" s="167" t="s">
        <v>140</v>
      </c>
      <c r="C35" s="197" t="s">
        <v>141</v>
      </c>
      <c r="D35" s="169" t="s">
        <v>142</v>
      </c>
      <c r="E35" s="176">
        <v>0.38</v>
      </c>
      <c r="F35" s="179"/>
      <c r="G35" s="179">
        <f>F35*E35</f>
        <v>0</v>
      </c>
      <c r="H35" s="179">
        <v>0</v>
      </c>
      <c r="I35" s="179">
        <f t="shared" si="0"/>
        <v>0</v>
      </c>
      <c r="J35" s="179">
        <v>111</v>
      </c>
      <c r="K35" s="179">
        <f t="shared" si="1"/>
        <v>42.18</v>
      </c>
      <c r="L35" s="179">
        <v>21</v>
      </c>
      <c r="M35" s="179">
        <f t="shared" si="2"/>
        <v>0</v>
      </c>
      <c r="N35" s="170">
        <v>0</v>
      </c>
      <c r="O35" s="170">
        <f t="shared" si="3"/>
        <v>0</v>
      </c>
      <c r="P35" s="170">
        <v>0</v>
      </c>
      <c r="Q35" s="170">
        <f t="shared" si="4"/>
        <v>0</v>
      </c>
      <c r="R35" s="170"/>
      <c r="S35" s="170"/>
      <c r="T35" s="171">
        <v>0.21</v>
      </c>
      <c r="U35" s="170">
        <f t="shared" si="5"/>
        <v>0.08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94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x14ac:dyDescent="0.2">
      <c r="A36" s="162" t="s">
        <v>89</v>
      </c>
      <c r="B36" s="168" t="s">
        <v>60</v>
      </c>
      <c r="C36" s="199" t="s">
        <v>61</v>
      </c>
      <c r="D36" s="173"/>
      <c r="E36" s="178"/>
      <c r="F36" s="180"/>
      <c r="G36" s="180">
        <f>SUMIF(AE37:AE37,"&lt;&gt;NOR",G37:G37)</f>
        <v>0</v>
      </c>
      <c r="H36" s="180"/>
      <c r="I36" s="180">
        <f>SUM(I37:I37)</f>
        <v>0</v>
      </c>
      <c r="J36" s="180"/>
      <c r="K36" s="180">
        <f>SUM(K37:K37)</f>
        <v>3210</v>
      </c>
      <c r="L36" s="180"/>
      <c r="M36" s="180">
        <f>SUM(M37:M37)</f>
        <v>0</v>
      </c>
      <c r="N36" s="174"/>
      <c r="O36" s="174">
        <f>SUM(O37:O37)</f>
        <v>0</v>
      </c>
      <c r="P36" s="174"/>
      <c r="Q36" s="174">
        <f>SUM(Q37:Q37)</f>
        <v>0</v>
      </c>
      <c r="R36" s="174"/>
      <c r="S36" s="174"/>
      <c r="T36" s="175"/>
      <c r="U36" s="174">
        <f>SUM(U37:U37)</f>
        <v>18.190000000000001</v>
      </c>
      <c r="AE36" t="s">
        <v>90</v>
      </c>
    </row>
    <row r="37" spans="1:60" outlineLevel="1" x14ac:dyDescent="0.2">
      <c r="A37" s="190">
        <v>20</v>
      </c>
      <c r="B37" s="191" t="s">
        <v>143</v>
      </c>
      <c r="C37" s="200" t="s">
        <v>144</v>
      </c>
      <c r="D37" s="192" t="s">
        <v>142</v>
      </c>
      <c r="E37" s="193">
        <v>21.4</v>
      </c>
      <c r="F37" s="179"/>
      <c r="G37" s="179">
        <f>F37*E37</f>
        <v>0</v>
      </c>
      <c r="H37" s="194">
        <v>0</v>
      </c>
      <c r="I37" s="194">
        <f>ROUND(E37*H37,2)</f>
        <v>0</v>
      </c>
      <c r="J37" s="194">
        <v>150</v>
      </c>
      <c r="K37" s="194">
        <f>ROUND(E37*J37,2)</f>
        <v>3210</v>
      </c>
      <c r="L37" s="194">
        <v>21</v>
      </c>
      <c r="M37" s="194">
        <f>G37*(1+L37/100)</f>
        <v>0</v>
      </c>
      <c r="N37" s="195">
        <v>0</v>
      </c>
      <c r="O37" s="195">
        <f>ROUND(E37*N37,5)</f>
        <v>0</v>
      </c>
      <c r="P37" s="195">
        <v>0</v>
      </c>
      <c r="Q37" s="195">
        <f>ROUND(E37*P37,5)</f>
        <v>0</v>
      </c>
      <c r="R37" s="195"/>
      <c r="S37" s="195"/>
      <c r="T37" s="196">
        <v>0.85</v>
      </c>
      <c r="U37" s="195">
        <f>ROUND(E37*T37,2)</f>
        <v>18.190000000000001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94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x14ac:dyDescent="0.2">
      <c r="A38" s="6"/>
      <c r="B38" s="7" t="s">
        <v>145</v>
      </c>
      <c r="C38" s="201" t="s">
        <v>145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C39" s="202"/>
      <c r="D39" s="148"/>
      <c r="AE39" t="s">
        <v>146</v>
      </c>
    </row>
    <row r="40" spans="1:60" x14ac:dyDescent="0.2">
      <c r="D40" s="148"/>
    </row>
    <row r="41" spans="1:60" x14ac:dyDescent="0.2">
      <c r="D41" s="148"/>
    </row>
    <row r="42" spans="1:60" x14ac:dyDescent="0.2">
      <c r="D42" s="148"/>
    </row>
    <row r="43" spans="1:60" x14ac:dyDescent="0.2">
      <c r="D43" s="148"/>
    </row>
    <row r="44" spans="1:60" x14ac:dyDescent="0.2">
      <c r="D44" s="148"/>
    </row>
    <row r="45" spans="1:60" x14ac:dyDescent="0.2">
      <c r="D45" s="148"/>
    </row>
    <row r="46" spans="1:60" x14ac:dyDescent="0.2">
      <c r="D46" s="148"/>
    </row>
    <row r="47" spans="1:60" x14ac:dyDescent="0.2">
      <c r="D47" s="148"/>
    </row>
    <row r="48" spans="1:60" x14ac:dyDescent="0.2">
      <c r="D48" s="148"/>
    </row>
    <row r="49" spans="4:4" x14ac:dyDescent="0.2">
      <c r="D49" s="148"/>
    </row>
    <row r="50" spans="4:4" x14ac:dyDescent="0.2">
      <c r="D50" s="148"/>
    </row>
    <row r="51" spans="4:4" x14ac:dyDescent="0.2">
      <c r="D51" s="148"/>
    </row>
    <row r="52" spans="4:4" x14ac:dyDescent="0.2">
      <c r="D52" s="148"/>
    </row>
    <row r="53" spans="4:4" x14ac:dyDescent="0.2">
      <c r="D53" s="148"/>
    </row>
    <row r="54" spans="4:4" x14ac:dyDescent="0.2">
      <c r="D54" s="148"/>
    </row>
    <row r="55" spans="4:4" x14ac:dyDescent="0.2">
      <c r="D55" s="148"/>
    </row>
    <row r="56" spans="4:4" x14ac:dyDescent="0.2">
      <c r="D56" s="148"/>
    </row>
    <row r="57" spans="4:4" x14ac:dyDescent="0.2">
      <c r="D57" s="148"/>
    </row>
    <row r="58" spans="4:4" x14ac:dyDescent="0.2">
      <c r="D58" s="148"/>
    </row>
    <row r="59" spans="4:4" x14ac:dyDescent="0.2">
      <c r="D59" s="148"/>
    </row>
    <row r="60" spans="4:4" x14ac:dyDescent="0.2">
      <c r="D60" s="148"/>
    </row>
    <row r="61" spans="4:4" x14ac:dyDescent="0.2">
      <c r="D61" s="148"/>
    </row>
    <row r="62" spans="4:4" x14ac:dyDescent="0.2">
      <c r="D62" s="148"/>
    </row>
    <row r="63" spans="4:4" x14ac:dyDescent="0.2">
      <c r="D63" s="148"/>
    </row>
    <row r="64" spans="4:4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lpetr</cp:lastModifiedBy>
  <cp:lastPrinted>2017-05-18T08:11:18Z</cp:lastPrinted>
  <dcterms:created xsi:type="dcterms:W3CDTF">2009-04-08T07:15:50Z</dcterms:created>
  <dcterms:modified xsi:type="dcterms:W3CDTF">2017-05-18T08:12:05Z</dcterms:modified>
</cp:coreProperties>
</file>